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20" yWindow="65371" windowWidth="14715" windowHeight="10560" tabRatio="489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передача'!$G$124:$J$124</definedName>
    <definedName name="POWER_TOTAL_DISBALANCE">'46 - передача'!$F$124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передача'!$C$145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<sst xmlns="http://schemas.openxmlformats.org/spreadsheetml/2006/main" count="7849" uniqueCount="840">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</sst>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R12" sqref="R1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2019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2"/>
  <sheetViews>
    <sheetView showGridLines="0" tabSelected="1" zoomScale="86" zoomScaleNormal="86" zoomScalePageLayoutView="0" workbookViewId="0" topLeftCell="A1">
      <pane xSplit="5" ySplit="15" topLeftCell="F14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66" sqref="J166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13568.849999999999</v>
      </c>
      <c r="G18" s="222">
        <f>SUM(G19,G20,G28,G32)</f>
        <v>11706.025</v>
      </c>
      <c r="H18" s="222">
        <f>SUM(H19,H20,H28,H32)</f>
        <v>0</v>
      </c>
      <c r="I18" s="222">
        <f>SUM(I19,I20,I28,I32)</f>
        <v>1862.8249999999998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9258.395</v>
      </c>
      <c r="G20" s="224">
        <f>SUM(G21:G27)</f>
        <v>7395.57</v>
      </c>
      <c r="H20" s="224">
        <f>SUM(H21:H27)</f>
        <v>0</v>
      </c>
      <c r="I20" s="224">
        <f>SUM(I21:I27)</f>
        <v>1862.8249999999998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7606.353999999999</v>
      </c>
      <c r="G22" s="225">
        <v>7395.57</v>
      </c>
      <c r="H22" s="225"/>
      <c r="I22" s="225">
        <v>210.784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77.456</v>
      </c>
      <c r="G23" s="225"/>
      <c r="H23" s="225"/>
      <c r="I23" s="225">
        <v>77.456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1095.5149999999999</v>
      </c>
      <c r="G24" s="225"/>
      <c r="H24" s="225"/>
      <c r="I24" s="225">
        <v>1095.5149999999999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241.264</v>
      </c>
      <c r="G25" s="225"/>
      <c r="H25" s="225"/>
      <c r="I25" s="225">
        <v>241.264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237.806</v>
      </c>
      <c r="G26" s="225"/>
      <c r="H26" s="225"/>
      <c r="I26" s="225">
        <v>237.806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4310.455</v>
      </c>
      <c r="G28" s="224">
        <f>SUM(G29:G31)</f>
        <v>4310.455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4310.455</v>
      </c>
      <c r="G30" s="225">
        <v>4310.455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7590.433999999999</v>
      </c>
      <c r="G33" s="132"/>
      <c r="H33" s="228">
        <f>H34</f>
        <v>0</v>
      </c>
      <c r="I33" s="228">
        <f>I34+I35</f>
        <v>5118.718</v>
      </c>
      <c r="J33" s="227">
        <f>J34+J35+J36</f>
        <v>2471.7159999999994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5118.718</v>
      </c>
      <c r="G34" s="132"/>
      <c r="H34" s="225"/>
      <c r="I34" s="225">
        <f>G18-G38-G64</f>
        <v>5118.718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2471.7159999999994</v>
      </c>
      <c r="G36" s="133"/>
      <c r="H36" s="133"/>
      <c r="I36" s="133"/>
      <c r="J36" s="229">
        <f>I34+I18-I38-I64</f>
        <v>2471.7159999999994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12821.17</v>
      </c>
      <c r="G38" s="228">
        <f>SUM(G39,G44,G52,G55,G58)</f>
        <v>6323.503</v>
      </c>
      <c r="H38" s="228">
        <f>SUM(H39,H44,H52,H55,H58)</f>
        <v>0</v>
      </c>
      <c r="I38" s="228">
        <f>SUM(I39,I44,I52,I55,I58)</f>
        <v>4025.951</v>
      </c>
      <c r="J38" s="227">
        <f>SUM(J39,J44,J52,J55,J58)</f>
        <v>2471.716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9087.04</v>
      </c>
      <c r="G39" s="224">
        <f>SUM(G40:G43)</f>
        <v>3863.216</v>
      </c>
      <c r="H39" s="224">
        <f>SUM(H40:H43)</f>
        <v>0</v>
      </c>
      <c r="I39" s="224">
        <f>SUM(I40:I43)</f>
        <v>2752.108</v>
      </c>
      <c r="J39" s="227">
        <f>SUM(J40:J43)</f>
        <v>2471.716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8623.666000000001</v>
      </c>
      <c r="G41" s="225">
        <v>3863.216</v>
      </c>
      <c r="H41" s="225"/>
      <c r="I41" s="225">
        <v>2415.42</v>
      </c>
      <c r="J41" s="226">
        <v>2345.0299999999997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463.374</v>
      </c>
      <c r="G42" s="225"/>
      <c r="H42" s="225"/>
      <c r="I42" s="225">
        <v>336.688</v>
      </c>
      <c r="J42" s="226">
        <v>126.686</v>
      </c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4">
        <f>SUM(G44:J44)</f>
        <v>3734.13</v>
      </c>
      <c r="G44" s="224">
        <f>SUM(G45:G51)</f>
        <v>2460.287</v>
      </c>
      <c r="H44" s="224">
        <f>SUM(H45:H51)</f>
        <v>0</v>
      </c>
      <c r="I44" s="224">
        <f>SUM(I45:I51)</f>
        <v>1273.843</v>
      </c>
      <c r="J44" s="227">
        <f>SUM(J45:J51)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8" t="s">
        <v>823</v>
      </c>
      <c r="D46" s="111" t="s">
        <v>832</v>
      </c>
      <c r="E46" s="153" t="s">
        <v>719</v>
      </c>
      <c r="F46" s="224">
        <f>SUM(G46:J46)</f>
        <v>2969.0789999999997</v>
      </c>
      <c r="G46" s="225">
        <v>2460.287</v>
      </c>
      <c r="H46" s="225"/>
      <c r="I46" s="225">
        <v>508.792</v>
      </c>
      <c r="J46" s="226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833</v>
      </c>
      <c r="E47" s="153" t="s">
        <v>504</v>
      </c>
      <c r="F47" s="224">
        <f>SUM(G47:J47)</f>
        <v>10.082</v>
      </c>
      <c r="G47" s="225"/>
      <c r="H47" s="225"/>
      <c r="I47" s="225">
        <v>10.082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834</v>
      </c>
      <c r="E48" s="153" t="s">
        <v>791</v>
      </c>
      <c r="F48" s="224">
        <f>SUM(G48:J48)</f>
        <v>161.32</v>
      </c>
      <c r="G48" s="225"/>
      <c r="H48" s="225"/>
      <c r="I48" s="225">
        <v>161.32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835</v>
      </c>
      <c r="E49" s="153" t="s">
        <v>702</v>
      </c>
      <c r="F49" s="224">
        <f>SUM(G49:J49)</f>
        <v>492.641</v>
      </c>
      <c r="G49" s="225"/>
      <c r="H49" s="225"/>
      <c r="I49" s="225">
        <v>492.641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836</v>
      </c>
      <c r="E50" s="153" t="s">
        <v>543</v>
      </c>
      <c r="F50" s="224">
        <f>SUM(G50:J50)</f>
        <v>101.008</v>
      </c>
      <c r="G50" s="225"/>
      <c r="H50" s="225"/>
      <c r="I50" s="225">
        <v>101.008</v>
      </c>
      <c r="J50" s="226"/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4">
        <f>SUM(G52:J52)</f>
        <v>0</v>
      </c>
      <c r="G52" s="224">
        <f>SUM(G53:G54)</f>
        <v>0</v>
      </c>
      <c r="H52" s="224">
        <f>SUM(H53:H54)</f>
        <v>0</v>
      </c>
      <c r="I52" s="224">
        <f>SUM(I53:I54)</f>
        <v>0</v>
      </c>
      <c r="J52" s="227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28">
        <f>SUM(G55:J55)</f>
        <v>0</v>
      </c>
      <c r="G55" s="228">
        <f>SUM(G56:G57)</f>
        <v>0</v>
      </c>
      <c r="H55" s="228">
        <f>SUM(H56:H57)</f>
        <v>0</v>
      </c>
      <c r="I55" s="228">
        <f>SUM(I56:I57)</f>
        <v>0</v>
      </c>
      <c r="J55" s="227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4">
        <f>SUM(G58:J58)</f>
        <v>0</v>
      </c>
      <c r="G58" s="224">
        <f>SUM(G59:G60)</f>
        <v>0</v>
      </c>
      <c r="H58" s="224">
        <f>SUM(H59:H60)</f>
        <v>0</v>
      </c>
      <c r="I58" s="224">
        <f>SUM(I59:I60)</f>
        <v>0</v>
      </c>
      <c r="J58" s="227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4">
        <f>SUM(G61:I61)</f>
        <v>7590.433999999999</v>
      </c>
      <c r="G61" s="228">
        <f>SUM(G34:J34)</f>
        <v>5118.718</v>
      </c>
      <c r="H61" s="228">
        <f>SUM(G35:J35)</f>
        <v>0</v>
      </c>
      <c r="I61" s="228">
        <f>SUM(G36:J36)</f>
        <v>2471.7159999999994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4">
        <f>SUM(G62:J62)</f>
        <v>0</v>
      </c>
      <c r="G62" s="225"/>
      <c r="H62" s="225"/>
      <c r="I62" s="225"/>
      <c r="J62" s="226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4">
        <f aca="true" t="shared" si="0" ref="F64:F70">SUM(G64:J64)</f>
        <v>747.6800000000001</v>
      </c>
      <c r="G64" s="228">
        <f>SUM(G65:G66)</f>
        <v>263.80400000000003</v>
      </c>
      <c r="H64" s="228">
        <f>SUM(H65:H66)</f>
        <v>0</v>
      </c>
      <c r="I64" s="228">
        <f>SUM(I65:I66)</f>
        <v>483.876</v>
      </c>
      <c r="J64" s="227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4">
        <f t="shared" si="0"/>
        <v>0</v>
      </c>
      <c r="G65" s="225"/>
      <c r="H65" s="225"/>
      <c r="I65" s="225"/>
      <c r="J65" s="226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4">
        <f t="shared" si="0"/>
        <v>747.6800000000001</v>
      </c>
      <c r="G66" s="225">
        <v>263.80400000000003</v>
      </c>
      <c r="H66" s="225"/>
      <c r="I66" s="225">
        <v>483.876</v>
      </c>
      <c r="J66" s="226"/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4">
        <f t="shared" si="0"/>
        <v>0</v>
      </c>
      <c r="G68" s="225"/>
      <c r="H68" s="225"/>
      <c r="I68" s="225"/>
      <c r="J68" s="226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0">
        <f t="shared" si="0"/>
        <v>-1.7053025658242404E-13</v>
      </c>
      <c r="G70" s="231">
        <f>G18-G38-G61-G62-G64+G68-G69</f>
        <v>5.684341886080802E-14</v>
      </c>
      <c r="H70" s="231">
        <f>H18+H33-H38-H61-H62-H64+H68-H69</f>
        <v>0</v>
      </c>
      <c r="I70" s="231">
        <f>I18+I33-I38-I61-I62-I64+I68-I69</f>
        <v>2.2737367544323206E-13</v>
      </c>
      <c r="J70" s="232">
        <f>J18+J33-J38-J62-J64+J68-J69</f>
        <v>-4.547473508864641E-13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1">
        <f>SUM(G72:J72)</f>
        <v>22.61475</v>
      </c>
      <c r="G72" s="222">
        <f>SUM(G73,G74,G82,G86)</f>
        <v>19.510041666666666</v>
      </c>
      <c r="H72" s="222">
        <f>SUM(H73,H74,H82,H86)</f>
        <v>0</v>
      </c>
      <c r="I72" s="222">
        <f>SUM(I73,I74,I82,I86)</f>
        <v>3.104708333333333</v>
      </c>
      <c r="J72" s="223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4">
        <f>SUM(G73:J73)</f>
        <v>0</v>
      </c>
      <c r="G73" s="225"/>
      <c r="H73" s="225"/>
      <c r="I73" s="225"/>
      <c r="J73" s="226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4">
        <f>SUM(G74:J74)</f>
        <v>15.430658333333334</v>
      </c>
      <c r="G74" s="224">
        <f>SUM(G75:G81)</f>
        <v>12.32595</v>
      </c>
      <c r="H74" s="224">
        <f>SUM(H75:H81)</f>
        <v>0</v>
      </c>
      <c r="I74" s="224">
        <f>SUM(I75:I81)</f>
        <v>3.104708333333333</v>
      </c>
      <c r="J74" s="227">
        <f>SUM(J75:J81)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824</v>
      </c>
      <c r="E76" s="220" t="str">
        <f>IF('46 - передача'!$E$22="","",'46 - передача'!$E$22)</f>
        <v>АО "Россети Тюмень"</v>
      </c>
      <c r="F76" s="224">
        <f>SUM(G76:J76)</f>
        <v>12.677256666666667</v>
      </c>
      <c r="G76" s="225">
        <f aca="true" t="shared" si="1" ref="G76:J80">G22/20/30</f>
        <v>12.32595</v>
      </c>
      <c r="H76" s="225">
        <f t="shared" si="1"/>
        <v>0</v>
      </c>
      <c r="I76" s="225">
        <f t="shared" si="1"/>
        <v>0.35130666666666666</v>
      </c>
      <c r="J76" s="225">
        <f t="shared" si="1"/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825</v>
      </c>
      <c r="E77" s="220" t="str">
        <f>IF('46 - передача'!$E$23="","",'46 - передача'!$E$23)</f>
        <v>ООО "Ремэнергостройсервис"</v>
      </c>
      <c r="F77" s="224">
        <f>SUM(G77:J77)</f>
        <v>0.12909333333333334</v>
      </c>
      <c r="G77" s="225">
        <f t="shared" si="1"/>
        <v>0</v>
      </c>
      <c r="H77" s="225">
        <f t="shared" si="1"/>
        <v>0</v>
      </c>
      <c r="I77" s="225">
        <f t="shared" si="1"/>
        <v>0.12909333333333334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826</v>
      </c>
      <c r="E78" s="220" t="str">
        <f>IF('46 - передача'!$E$24="","",'46 - передача'!$E$24)</f>
        <v>АО "СУЭНКО"</v>
      </c>
      <c r="F78" s="224">
        <f>SUM(G78:J78)</f>
        <v>1.8258583333333331</v>
      </c>
      <c r="G78" s="225">
        <f t="shared" si="1"/>
        <v>0</v>
      </c>
      <c r="H78" s="225">
        <f t="shared" si="1"/>
        <v>0</v>
      </c>
      <c r="I78" s="225">
        <f t="shared" si="1"/>
        <v>1.8258583333333331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827</v>
      </c>
      <c r="E79" s="220" t="str">
        <f>IF('46 - передача'!$E$25="","",'46 - передача'!$E$25)</f>
        <v>ООО "Дорстрой"</v>
      </c>
      <c r="F79" s="224">
        <f>SUM(G79:J79)</f>
        <v>0.40210666666666667</v>
      </c>
      <c r="G79" s="225">
        <f t="shared" si="1"/>
        <v>0</v>
      </c>
      <c r="H79" s="225">
        <f t="shared" si="1"/>
        <v>0</v>
      </c>
      <c r="I79" s="225">
        <f t="shared" si="1"/>
        <v>0.40210666666666667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828</v>
      </c>
      <c r="E80" s="220" t="str">
        <f>IF('46 - передача'!$E$26="","",'46 - передача'!$E$26)</f>
        <v>ООО "Газпром энерго"</v>
      </c>
      <c r="F80" s="224">
        <f>SUM(G80:J80)</f>
        <v>0.3963433333333333</v>
      </c>
      <c r="G80" s="225">
        <f t="shared" si="1"/>
        <v>0</v>
      </c>
      <c r="H80" s="225">
        <f t="shared" si="1"/>
        <v>0</v>
      </c>
      <c r="I80" s="225">
        <f t="shared" si="1"/>
        <v>0.3963433333333333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148"/>
      <c r="D81" s="156"/>
      <c r="E81" s="206" t="s">
        <v>196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224">
        <f>SUM(G82:J82)</f>
        <v>7.184091666666666</v>
      </c>
      <c r="G82" s="224">
        <f>SUM(G83:G85)</f>
        <v>7.184091666666666</v>
      </c>
      <c r="H82" s="224">
        <f>SUM(H83:H85)</f>
        <v>0</v>
      </c>
      <c r="I82" s="224">
        <f>SUM(I83:I85)</f>
        <v>0</v>
      </c>
      <c r="J82" s="227">
        <f>SUM(J83:J85)</f>
        <v>0</v>
      </c>
      <c r="K82" s="104"/>
    </row>
    <row r="83" spans="1:11" s="172" customFormat="1" ht="15" customHeight="1" hidden="1">
      <c r="A83" s="147"/>
      <c r="B83" s="129"/>
      <c r="C83" s="148"/>
      <c r="D83" s="154" t="s">
        <v>190</v>
      </c>
      <c r="E83" s="150"/>
      <c r="F83" s="150"/>
      <c r="G83" s="150"/>
      <c r="H83" s="150"/>
      <c r="I83" s="150"/>
      <c r="J83" s="155"/>
      <c r="K83" s="149"/>
    </row>
    <row r="84" spans="1:11" s="172" customFormat="1" ht="15" customHeight="1">
      <c r="A84" s="147"/>
      <c r="B84" s="129"/>
      <c r="C84" s="219" t="s">
        <v>823</v>
      </c>
      <c r="D84" s="111" t="s">
        <v>829</v>
      </c>
      <c r="E84" s="220" t="str">
        <f>IF('46 - передача'!$E$30="","",'46 - передача'!$E$30)</f>
        <v>ОАО "Фортум" (Тюменская ТЭЦ-1)</v>
      </c>
      <c r="F84" s="224">
        <f>SUM(G84:J84)</f>
        <v>7.184091666666666</v>
      </c>
      <c r="G84" s="225">
        <f>G30/20/30</f>
        <v>7.184091666666666</v>
      </c>
      <c r="H84" s="225">
        <f>H30/20/30</f>
        <v>0</v>
      </c>
      <c r="I84" s="225">
        <f>I30/20/30</f>
        <v>0</v>
      </c>
      <c r="J84" s="226">
        <f>J30/20/30</f>
        <v>0</v>
      </c>
      <c r="K84" s="149"/>
    </row>
    <row r="85" spans="1:11" s="172" customFormat="1" ht="15" customHeight="1">
      <c r="A85" s="147"/>
      <c r="B85" s="129"/>
      <c r="C85" s="148"/>
      <c r="D85" s="156"/>
      <c r="E85" s="206" t="s">
        <v>195</v>
      </c>
      <c r="F85" s="152"/>
      <c r="G85" s="152"/>
      <c r="H85" s="152"/>
      <c r="I85" s="152"/>
      <c r="J85" s="157"/>
      <c r="K85" s="14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224">
        <f>SUM(G86:J86)</f>
        <v>0</v>
      </c>
      <c r="G86" s="225"/>
      <c r="H86" s="225"/>
      <c r="I86" s="225"/>
      <c r="J86" s="226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224">
        <f>SUM(H87:J87)</f>
        <v>12.650723333333334</v>
      </c>
      <c r="G87" s="145"/>
      <c r="H87" s="228">
        <f>H88</f>
        <v>0</v>
      </c>
      <c r="I87" s="228">
        <f>I88+I89</f>
        <v>8.531196666666666</v>
      </c>
      <c r="J87" s="227">
        <f>J88+J89+J90</f>
        <v>4.119526666666667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224">
        <f>SUM(H88:J88)</f>
        <v>8.531196666666666</v>
      </c>
      <c r="G88" s="145"/>
      <c r="H88" s="225"/>
      <c r="I88" s="225">
        <f>G72-G92-G118</f>
        <v>8.531196666666666</v>
      </c>
      <c r="J88" s="226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224">
        <f>SUM(I89:J89)</f>
        <v>0</v>
      </c>
      <c r="G89" s="145"/>
      <c r="H89" s="145"/>
      <c r="I89" s="225"/>
      <c r="J89" s="226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224">
        <f>SUM(J90)</f>
        <v>4.119526666666667</v>
      </c>
      <c r="G90" s="145"/>
      <c r="H90" s="145"/>
      <c r="I90" s="145"/>
      <c r="J90" s="226">
        <f>I88+I76+I77+I78+I79+I80-I92-I118</f>
        <v>4.119526666666667</v>
      </c>
      <c r="K90" s="104"/>
    </row>
    <row r="91" spans="1:11" ht="9" customHeight="1">
      <c r="A91" s="127"/>
      <c r="B91" s="128"/>
      <c r="C91" s="103"/>
      <c r="D91" s="202"/>
      <c r="E91" s="203"/>
      <c r="F91" s="204"/>
      <c r="G91" s="205"/>
      <c r="H91" s="205"/>
      <c r="I91" s="205"/>
      <c r="J91" s="208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224">
        <f>SUM(G92:J92)</f>
        <v>21.368616666666664</v>
      </c>
      <c r="G92" s="228">
        <f>SUM(G93,G98,G106,G109,G112)</f>
        <v>10.539171666666666</v>
      </c>
      <c r="H92" s="228">
        <f>SUM(H93,H98,H106,H109,H112)</f>
        <v>0</v>
      </c>
      <c r="I92" s="228">
        <f>SUM(I93,I98,I106,I109,I112)</f>
        <v>6.7099183333333325</v>
      </c>
      <c r="J92" s="227">
        <f>SUM(J93,J98,J106,J109,J112)</f>
        <v>4.119526666666666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224">
        <f>SUM(G93:J93)</f>
        <v>15.145066666666665</v>
      </c>
      <c r="G93" s="224">
        <f>SUM(G94:G97)</f>
        <v>6.438693333333333</v>
      </c>
      <c r="H93" s="224">
        <f>SUM(H94:H97)</f>
        <v>0</v>
      </c>
      <c r="I93" s="224">
        <f>SUM(I94:I97)</f>
        <v>4.586846666666666</v>
      </c>
      <c r="J93" s="227">
        <f>SUM(J94:J97)</f>
        <v>4.119526666666666</v>
      </c>
      <c r="K93" s="104"/>
    </row>
    <row r="94" spans="1:11" s="172" customFormat="1" ht="15" customHeight="1" hidden="1">
      <c r="A94" s="147"/>
      <c r="B94" s="129"/>
      <c r="C94" s="148"/>
      <c r="D94" s="154" t="s">
        <v>191</v>
      </c>
      <c r="E94" s="150"/>
      <c r="F94" s="150"/>
      <c r="G94" s="150"/>
      <c r="H94" s="150"/>
      <c r="I94" s="150"/>
      <c r="J94" s="155"/>
      <c r="K94" s="149"/>
    </row>
    <row r="95" spans="1:11" s="172" customFormat="1" ht="15" customHeight="1">
      <c r="A95" s="147"/>
      <c r="B95" s="129"/>
      <c r="C95" s="219" t="s">
        <v>823</v>
      </c>
      <c r="D95" s="111" t="s">
        <v>830</v>
      </c>
      <c r="E95" s="220" t="str">
        <f>IF('46 - передача'!$E$41="","",'46 - передача'!$E$41)</f>
        <v>АО "Газпром энергосбыт Тюмень"</v>
      </c>
      <c r="F95" s="224">
        <f>SUM(G95:J95)</f>
        <v>14.372776666666667</v>
      </c>
      <c r="G95" s="225">
        <f aca="true" t="shared" si="2" ref="G95:J96">G41/20/30</f>
        <v>6.438693333333333</v>
      </c>
      <c r="H95" s="225">
        <f t="shared" si="2"/>
        <v>0</v>
      </c>
      <c r="I95" s="225">
        <f t="shared" si="2"/>
        <v>4.0257</v>
      </c>
      <c r="J95" s="226">
        <f t="shared" si="2"/>
        <v>3.908383333333333</v>
      </c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831</v>
      </c>
      <c r="E96" s="220" t="str">
        <f>IF('46 - передача'!$E$42="","",'46 - передача'!$E$42)</f>
        <v>АО "Энергосбытовая компания "Восток"</v>
      </c>
      <c r="F96" s="224">
        <f>SUM(G96:J96)</f>
        <v>0.7722899999999999</v>
      </c>
      <c r="G96" s="225">
        <f t="shared" si="2"/>
        <v>0</v>
      </c>
      <c r="H96" s="225">
        <f t="shared" si="2"/>
        <v>0</v>
      </c>
      <c r="I96" s="225">
        <f t="shared" si="2"/>
        <v>0.5611466666666666</v>
      </c>
      <c r="J96" s="226">
        <f t="shared" si="2"/>
        <v>0.21114333333333335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4">
        <f>SUM(G98:J98)</f>
        <v>6.2235499999999995</v>
      </c>
      <c r="G98" s="224">
        <f>SUM(G99:G105)</f>
        <v>4.100478333333333</v>
      </c>
      <c r="H98" s="224">
        <f>SUM(H99:H105)</f>
        <v>0</v>
      </c>
      <c r="I98" s="224">
        <f>SUM(I99:I105)</f>
        <v>2.1230716666666667</v>
      </c>
      <c r="J98" s="227">
        <f>SUM(J99:J105)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832</v>
      </c>
      <c r="E100" s="220" t="str">
        <f>IF('46 - передача'!$E$46="","",'46 - передача'!$E$46)</f>
        <v>АО "СУЭНКО"</v>
      </c>
      <c r="F100" s="224">
        <f>SUM(G100:J100)</f>
        <v>4.948465</v>
      </c>
      <c r="G100" s="225">
        <f aca="true" t="shared" si="3" ref="G100:J104">G46/20/30</f>
        <v>4.100478333333333</v>
      </c>
      <c r="H100" s="225">
        <f t="shared" si="3"/>
        <v>0</v>
      </c>
      <c r="I100" s="225">
        <f t="shared" si="3"/>
        <v>0.8479866666666667</v>
      </c>
      <c r="J100" s="226">
        <f t="shared" si="3"/>
        <v>0</v>
      </c>
      <c r="K100" s="149"/>
    </row>
    <row r="101" spans="1:11" s="172" customFormat="1" ht="15" customHeight="1">
      <c r="A101" s="147"/>
      <c r="B101" s="129"/>
      <c r="C101" s="219" t="s">
        <v>823</v>
      </c>
      <c r="D101" s="111" t="s">
        <v>833</v>
      </c>
      <c r="E101" s="220" t="str">
        <f>IF('46 - передача'!$E$47="","",'46 - передача'!$E$47)</f>
        <v>ООО " Тюменская электросетевая компания"</v>
      </c>
      <c r="F101" s="224">
        <f>SUM(G101:J101)</f>
        <v>0.016803333333333333</v>
      </c>
      <c r="G101" s="225">
        <f t="shared" si="3"/>
        <v>0</v>
      </c>
      <c r="H101" s="225">
        <f t="shared" si="3"/>
        <v>0</v>
      </c>
      <c r="I101" s="225">
        <f t="shared" si="3"/>
        <v>0.016803333333333333</v>
      </c>
      <c r="J101" s="226">
        <f t="shared" si="3"/>
        <v>0</v>
      </c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834</v>
      </c>
      <c r="E102" s="220" t="str">
        <f>IF('46 - передача'!$E$48="","",'46 - передача'!$E$48)</f>
        <v>ООО СК "Восток"</v>
      </c>
      <c r="F102" s="224">
        <f>SUM(G102:J102)</f>
        <v>0.26886666666666664</v>
      </c>
      <c r="G102" s="225">
        <f t="shared" si="3"/>
        <v>0</v>
      </c>
      <c r="H102" s="225">
        <f t="shared" si="3"/>
        <v>0</v>
      </c>
      <c r="I102" s="225">
        <f t="shared" si="3"/>
        <v>0.26886666666666664</v>
      </c>
      <c r="J102" s="226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835</v>
      </c>
      <c r="E103" s="220" t="str">
        <f>IF('46 - передача'!$E$49="","",'46 - передача'!$E$49)</f>
        <v>ООО "Региональная энергетическая компания"</v>
      </c>
      <c r="F103" s="224">
        <f>SUM(G103:J103)</f>
        <v>0.8210683333333333</v>
      </c>
      <c r="G103" s="225">
        <f t="shared" si="3"/>
        <v>0</v>
      </c>
      <c r="H103" s="225">
        <f t="shared" si="3"/>
        <v>0</v>
      </c>
      <c r="I103" s="225">
        <f t="shared" si="3"/>
        <v>0.8210683333333333</v>
      </c>
      <c r="J103" s="226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836</v>
      </c>
      <c r="E104" s="220" t="str">
        <f>IF('46 - передача'!$E$50="","",'46 - передача'!$E$50)</f>
        <v>ООО "Дорстрой"</v>
      </c>
      <c r="F104" s="224">
        <f>SUM(G104:J104)</f>
        <v>0.16834666666666667</v>
      </c>
      <c r="G104" s="225">
        <f t="shared" si="3"/>
        <v>0</v>
      </c>
      <c r="H104" s="225">
        <f t="shared" si="3"/>
        <v>0</v>
      </c>
      <c r="I104" s="225">
        <f t="shared" si="3"/>
        <v>0.16834666666666667</v>
      </c>
      <c r="J104" s="226">
        <f t="shared" si="3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4">
        <f>SUM(G106:J106)</f>
        <v>0</v>
      </c>
      <c r="G106" s="224">
        <f>SUM(G107:G108)</f>
        <v>0</v>
      </c>
      <c r="H106" s="224">
        <f>SUM(H107:H108)</f>
        <v>0</v>
      </c>
      <c r="I106" s="224">
        <f>SUM(I107:I108)</f>
        <v>0</v>
      </c>
      <c r="J106" s="227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28">
        <f>SUM(G109:J109)</f>
        <v>0</v>
      </c>
      <c r="G109" s="228">
        <f>SUM(G110:G111)</f>
        <v>0</v>
      </c>
      <c r="H109" s="228">
        <f>SUM(H110:H111)</f>
        <v>0</v>
      </c>
      <c r="I109" s="228">
        <f>SUM(I110:I111)</f>
        <v>0</v>
      </c>
      <c r="J109" s="227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4">
        <f>SUM(G112:J112)</f>
        <v>0</v>
      </c>
      <c r="G112" s="224">
        <f>SUM(G113:G114)</f>
        <v>0</v>
      </c>
      <c r="H112" s="224">
        <f>SUM(H113:H114)</f>
        <v>0</v>
      </c>
      <c r="I112" s="224">
        <f>SUM(I113:I114)</f>
        <v>0</v>
      </c>
      <c r="J112" s="227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4">
        <f>SUM(G115:I115)</f>
        <v>12.650723333333334</v>
      </c>
      <c r="G115" s="228">
        <f>SUM(G88:J88)</f>
        <v>8.531196666666666</v>
      </c>
      <c r="H115" s="228">
        <f>SUM(G89:J89)</f>
        <v>0</v>
      </c>
      <c r="I115" s="228">
        <f>SUM(G90:J90)</f>
        <v>4.119526666666667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4">
        <f aca="true" t="shared" si="4" ref="F116:F124">SUM(G116:J116)</f>
        <v>0</v>
      </c>
      <c r="G116" s="225"/>
      <c r="H116" s="225"/>
      <c r="I116" s="225"/>
      <c r="J116" s="226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4">
        <f>SUM(G118:J118)</f>
        <v>1.2461333333333333</v>
      </c>
      <c r="G118" s="228">
        <f>SUM(G119:G120)</f>
        <v>0.43967333333333336</v>
      </c>
      <c r="H118" s="228">
        <f>SUM(H119:H120)</f>
        <v>0</v>
      </c>
      <c r="I118" s="228">
        <f>SUM(I119:I120)</f>
        <v>0.80646</v>
      </c>
      <c r="J118" s="227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4">
        <f t="shared" si="4"/>
        <v>0</v>
      </c>
      <c r="G119" s="225"/>
      <c r="H119" s="225"/>
      <c r="I119" s="225"/>
      <c r="J119" s="226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4">
        <f t="shared" si="4"/>
        <v>1.2461333333333333</v>
      </c>
      <c r="G120" s="225">
        <f>G66/20/30</f>
        <v>0.43967333333333336</v>
      </c>
      <c r="H120" s="225">
        <f>H66/20/30</f>
        <v>0</v>
      </c>
      <c r="I120" s="225">
        <f>I66/20/30</f>
        <v>0.80646</v>
      </c>
      <c r="J120" s="226">
        <f>J66/20/30</f>
        <v>0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4">
        <f t="shared" si="4"/>
        <v>0</v>
      </c>
      <c r="G122" s="225"/>
      <c r="H122" s="225"/>
      <c r="I122" s="225"/>
      <c r="J122" s="226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4">
        <f t="shared" si="4"/>
        <v>0</v>
      </c>
      <c r="G123" s="225"/>
      <c r="H123" s="225"/>
      <c r="I123" s="225"/>
      <c r="J123" s="226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3">
        <f t="shared" si="4"/>
        <v>4.440892098500626E-16</v>
      </c>
      <c r="G124" s="234">
        <f>G72-G92-G115-G116-G118+G122-G123</f>
        <v>0</v>
      </c>
      <c r="H124" s="234">
        <f>H72+H87-H92-H115-H116-H118+H122-H123</f>
        <v>0</v>
      </c>
      <c r="I124" s="234">
        <f>I72+I87-I92-I115-I116-I118+I122-I123</f>
        <v>-4.440892098500626E-16</v>
      </c>
      <c r="J124" s="235">
        <f>J72+J87-J92-J116-J118+J122-J123</f>
        <v>8.881784197001252E-16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6">
        <f>SUM(G126:J126)</f>
        <v>15.145066666666665</v>
      </c>
      <c r="G126" s="225">
        <f>G93</f>
        <v>6.438693333333333</v>
      </c>
      <c r="H126" s="225">
        <f>H93</f>
        <v>0</v>
      </c>
      <c r="I126" s="225">
        <f>I93</f>
        <v>4.586846666666666</v>
      </c>
      <c r="J126" s="225">
        <f>J93</f>
        <v>4.119526666666666</v>
      </c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4">
        <f>SUM(G127:J127)</f>
        <v>0</v>
      </c>
      <c r="G127" s="225"/>
      <c r="H127" s="225"/>
      <c r="I127" s="225"/>
      <c r="J127" s="226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2">
        <f>SUM(G129:J129)</f>
        <v>13888.3218082</v>
      </c>
      <c r="G129" s="237">
        <f>SUM(G130,G135,G138)</f>
        <v>5457.60387536</v>
      </c>
      <c r="H129" s="237">
        <f>SUM(H130,H135,H138)</f>
        <v>0</v>
      </c>
      <c r="I129" s="237">
        <f>SUM(I130,I135,I138)</f>
        <v>6562.055266560001</v>
      </c>
      <c r="J129" s="238">
        <f>SUM(J130,J135,J138)</f>
        <v>1868.6626662799997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28">
        <f>SUM(G130:J130)</f>
        <v>13888.3218082</v>
      </c>
      <c r="G130" s="228">
        <f>SUM(G131:G134)</f>
        <v>5457.60387536</v>
      </c>
      <c r="H130" s="228">
        <f>SUM(H131:H134)</f>
        <v>0</v>
      </c>
      <c r="I130" s="228">
        <f>SUM(I131:I134)</f>
        <v>6562.055266560001</v>
      </c>
      <c r="J130" s="227">
        <f>SUM(J131:J134)</f>
        <v>1868.6626662799997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18" t="s">
        <v>823</v>
      </c>
      <c r="D132" s="111" t="s">
        <v>837</v>
      </c>
      <c r="E132" s="153" t="s">
        <v>739</v>
      </c>
      <c r="F132" s="224">
        <f>SUM(G132:J132)</f>
        <v>13119.82666893</v>
      </c>
      <c r="G132" s="225">
        <v>5457.60387536</v>
      </c>
      <c r="H132" s="225"/>
      <c r="I132" s="225">
        <v>5841.890179200001</v>
      </c>
      <c r="J132" s="225">
        <v>1820.3326143699996</v>
      </c>
      <c r="K132" s="149"/>
    </row>
    <row r="133" spans="1:11" s="172" customFormat="1" ht="15" customHeight="1">
      <c r="A133" s="147"/>
      <c r="B133" s="129"/>
      <c r="C133" s="218" t="s">
        <v>823</v>
      </c>
      <c r="D133" s="111" t="s">
        <v>838</v>
      </c>
      <c r="E133" s="153" t="s">
        <v>362</v>
      </c>
      <c r="F133" s="224">
        <f>SUM(G133:J133)</f>
        <v>768.49513927</v>
      </c>
      <c r="G133" s="225"/>
      <c r="H133" s="225"/>
      <c r="I133" s="225">
        <v>720.16508736</v>
      </c>
      <c r="J133" s="226">
        <v>48.33005191</v>
      </c>
      <c r="K133" s="149"/>
    </row>
    <row r="134" spans="1:11" s="172" customFormat="1" ht="15" customHeight="1">
      <c r="A134" s="147"/>
      <c r="B134" s="129"/>
      <c r="C134" s="148"/>
      <c r="D134" s="156"/>
      <c r="E134" s="146" t="s">
        <v>197</v>
      </c>
      <c r="F134" s="152"/>
      <c r="G134" s="152"/>
      <c r="H134" s="152"/>
      <c r="I134" s="152"/>
      <c r="J134" s="157"/>
      <c r="K134" s="149"/>
    </row>
    <row r="135" spans="1:11" ht="24" customHeight="1">
      <c r="A135" s="128"/>
      <c r="B135" s="128"/>
      <c r="C135" s="103"/>
      <c r="D135" s="111" t="s">
        <v>167</v>
      </c>
      <c r="E135" s="175" t="s">
        <v>213</v>
      </c>
      <c r="F135" s="228">
        <f>SUM(G135:J135)</f>
        <v>0</v>
      </c>
      <c r="G135" s="228">
        <f>SUM(G136:G137)</f>
        <v>0</v>
      </c>
      <c r="H135" s="228">
        <f>SUM(H136:H137)</f>
        <v>0</v>
      </c>
      <c r="I135" s="228">
        <f>SUM(I136:I137)</f>
        <v>0</v>
      </c>
      <c r="J135" s="227">
        <f>SUM(J136:J137)</f>
        <v>0</v>
      </c>
      <c r="K135" s="104"/>
    </row>
    <row r="136" spans="1:11" s="172" customFormat="1" ht="15" customHeight="1" hidden="1">
      <c r="A136" s="147" t="s">
        <v>212</v>
      </c>
      <c r="B136" s="129"/>
      <c r="C136" s="148"/>
      <c r="D136" s="154" t="s">
        <v>189</v>
      </c>
      <c r="E136" s="150"/>
      <c r="F136" s="150"/>
      <c r="G136" s="150"/>
      <c r="H136" s="150"/>
      <c r="I136" s="150"/>
      <c r="J136" s="155"/>
      <c r="K136" s="149"/>
    </row>
    <row r="137" spans="1:11" s="172" customFormat="1" ht="15" customHeight="1">
      <c r="A137" s="147"/>
      <c r="B137" s="129"/>
      <c r="C137" s="148"/>
      <c r="D137" s="176"/>
      <c r="E137" s="146" t="s">
        <v>196</v>
      </c>
      <c r="F137" s="177"/>
      <c r="G137" s="177"/>
      <c r="H137" s="177"/>
      <c r="I137" s="177"/>
      <c r="J137" s="178"/>
      <c r="K137" s="149"/>
    </row>
    <row r="138" spans="1:11" s="172" customFormat="1" ht="24" customHeight="1">
      <c r="A138" s="147"/>
      <c r="B138" s="129"/>
      <c r="C138" s="148"/>
      <c r="D138" s="111" t="s">
        <v>168</v>
      </c>
      <c r="E138" s="175" t="s">
        <v>207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190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 thickBot="1">
      <c r="A140" s="129"/>
      <c r="B140" s="129"/>
      <c r="C140" s="148"/>
      <c r="D140" s="179"/>
      <c r="E140" s="146" t="s">
        <v>210</v>
      </c>
      <c r="F140" s="180"/>
      <c r="G140" s="180"/>
      <c r="H140" s="180"/>
      <c r="I140" s="180"/>
      <c r="J140" s="181"/>
      <c r="K140" s="149"/>
    </row>
    <row r="141" spans="1:11" s="172" customFormat="1" ht="18" customHeight="1" thickBot="1">
      <c r="A141" s="129"/>
      <c r="B141" s="129"/>
      <c r="C141" s="148"/>
      <c r="D141" s="275" t="s">
        <v>208</v>
      </c>
      <c r="E141" s="276"/>
      <c r="F141" s="276"/>
      <c r="G141" s="276"/>
      <c r="H141" s="276"/>
      <c r="I141" s="276"/>
      <c r="J141" s="277"/>
      <c r="K141" s="149"/>
    </row>
    <row r="142" spans="1:11" s="172" customFormat="1" ht="24" customHeight="1">
      <c r="A142" s="129"/>
      <c r="B142" s="129"/>
      <c r="C142" s="148"/>
      <c r="D142" s="111" t="s">
        <v>138</v>
      </c>
      <c r="E142" s="144" t="s">
        <v>141</v>
      </c>
      <c r="F142" s="228">
        <f>SUM(G142:J142)</f>
        <v>0</v>
      </c>
      <c r="G142" s="224">
        <f>SUM(G143:G144)</f>
        <v>0</v>
      </c>
      <c r="H142" s="224">
        <f>SUM(H143:H144)</f>
        <v>0</v>
      </c>
      <c r="I142" s="224">
        <f>SUM(I143:I144)</f>
        <v>0</v>
      </c>
      <c r="J142" s="227">
        <f>SUM(J143:J144)</f>
        <v>0</v>
      </c>
      <c r="K142" s="149"/>
    </row>
    <row r="143" spans="1:11" s="172" customFormat="1" ht="15" customHeight="1" hidden="1">
      <c r="A143" s="147"/>
      <c r="B143" s="129"/>
      <c r="C143" s="148"/>
      <c r="D143" s="154" t="s">
        <v>194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 thickBot="1">
      <c r="A144" s="129"/>
      <c r="B144" s="129"/>
      <c r="C144" s="148"/>
      <c r="D144" s="176"/>
      <c r="E144" s="146" t="s">
        <v>237</v>
      </c>
      <c r="F144" s="177"/>
      <c r="G144" s="177"/>
      <c r="H144" s="177"/>
      <c r="I144" s="177"/>
      <c r="J144" s="178"/>
      <c r="K144" s="149"/>
    </row>
    <row r="145" spans="1:11" ht="18" customHeight="1" thickBot="1">
      <c r="A145" s="128"/>
      <c r="B145" s="168"/>
      <c r="C145" s="148"/>
      <c r="D145" s="275" t="s">
        <v>209</v>
      </c>
      <c r="E145" s="276"/>
      <c r="F145" s="276"/>
      <c r="G145" s="276"/>
      <c r="H145" s="276"/>
      <c r="I145" s="276"/>
      <c r="J145" s="277"/>
      <c r="K145" s="149"/>
    </row>
    <row r="146" spans="3:11" ht="30" customHeight="1">
      <c r="C146" s="148"/>
      <c r="D146" s="134" t="s">
        <v>138</v>
      </c>
      <c r="E146" s="182" t="s">
        <v>184</v>
      </c>
      <c r="F146" s="222">
        <f>SUM(G146:J146)</f>
        <v>13888.3218082</v>
      </c>
      <c r="G146" s="221">
        <f>SUM(G147,G152,G155)</f>
        <v>5457.60387536</v>
      </c>
      <c r="H146" s="221">
        <f>SUM(H147,H152,H155)</f>
        <v>0</v>
      </c>
      <c r="I146" s="221">
        <f>SUM(I147,I152,I155)</f>
        <v>6562.055266560001</v>
      </c>
      <c r="J146" s="223">
        <f>SUM(J147,J152,J155)</f>
        <v>1868.6626662799997</v>
      </c>
      <c r="K146" s="149"/>
    </row>
    <row r="147" spans="3:11" ht="24" customHeight="1">
      <c r="C147" s="148"/>
      <c r="D147" s="111" t="s">
        <v>166</v>
      </c>
      <c r="E147" s="175" t="s">
        <v>206</v>
      </c>
      <c r="F147" s="228">
        <f>SUM(G147:J147)</f>
        <v>13888.3218082</v>
      </c>
      <c r="G147" s="228">
        <f>SUM(G148:G151)</f>
        <v>5457.60387536</v>
      </c>
      <c r="H147" s="228">
        <f>SUM(H148:H151)</f>
        <v>0</v>
      </c>
      <c r="I147" s="228">
        <f>SUM(I148:I151)</f>
        <v>6562.055266560001</v>
      </c>
      <c r="J147" s="227">
        <f>SUM(J148:J151)</f>
        <v>1868.6626662799997</v>
      </c>
      <c r="K147" s="149"/>
    </row>
    <row r="148" spans="1:11" s="172" customFormat="1" ht="15" customHeight="1" hidden="1">
      <c r="A148" s="147"/>
      <c r="B148" s="129"/>
      <c r="C148" s="148"/>
      <c r="D148" s="154" t="s">
        <v>211</v>
      </c>
      <c r="E148" s="150"/>
      <c r="F148" s="150"/>
      <c r="G148" s="150"/>
      <c r="H148" s="150"/>
      <c r="I148" s="150"/>
      <c r="J148" s="155"/>
      <c r="K148" s="149"/>
    </row>
    <row r="149" spans="1:11" s="172" customFormat="1" ht="15" customHeight="1">
      <c r="A149" s="147"/>
      <c r="B149" s="129"/>
      <c r="C149" s="219" t="s">
        <v>823</v>
      </c>
      <c r="D149" s="111" t="s">
        <v>837</v>
      </c>
      <c r="E149" s="220" t="str">
        <f>IF('46 - передача'!$E$132="","",'46 - передача'!$E$132)</f>
        <v>АО "Газпром энергосбыт Тюмень"</v>
      </c>
      <c r="F149" s="224">
        <f>SUM(G149:J149)</f>
        <v>13119.82666893</v>
      </c>
      <c r="G149" s="225">
        <f>G132</f>
        <v>5457.60387536</v>
      </c>
      <c r="H149" s="225">
        <f aca="true" t="shared" si="5" ref="H149:J150">H132</f>
        <v>0</v>
      </c>
      <c r="I149" s="225">
        <f t="shared" si="5"/>
        <v>5841.890179200001</v>
      </c>
      <c r="J149" s="225">
        <f t="shared" si="5"/>
        <v>1820.3326143699996</v>
      </c>
      <c r="K149" s="149"/>
    </row>
    <row r="150" spans="1:11" s="172" customFormat="1" ht="15" customHeight="1">
      <c r="A150" s="147"/>
      <c r="B150" s="129"/>
      <c r="C150" s="219" t="s">
        <v>823</v>
      </c>
      <c r="D150" s="111" t="s">
        <v>838</v>
      </c>
      <c r="E150" s="220" t="str">
        <f>IF('46 - передача'!$E$133="","",'46 - передача'!$E$133)</f>
        <v>АО "Энергосбытовая компания "Восток"</v>
      </c>
      <c r="F150" s="224">
        <f>SUM(G150:J150)</f>
        <v>768.49513927</v>
      </c>
      <c r="G150" s="225"/>
      <c r="H150" s="225"/>
      <c r="I150" s="225">
        <f t="shared" si="5"/>
        <v>720.16508736</v>
      </c>
      <c r="J150" s="225">
        <f t="shared" si="5"/>
        <v>48.33005191</v>
      </c>
      <c r="K150" s="149"/>
    </row>
    <row r="151" spans="3:11" ht="15" customHeight="1">
      <c r="C151" s="148"/>
      <c r="D151" s="156"/>
      <c r="E151" s="206" t="s">
        <v>197</v>
      </c>
      <c r="F151" s="152"/>
      <c r="G151" s="152"/>
      <c r="H151" s="152"/>
      <c r="I151" s="152"/>
      <c r="J151" s="157"/>
      <c r="K151" s="149"/>
    </row>
    <row r="152" spans="3:11" ht="24" customHeight="1">
      <c r="C152" s="148"/>
      <c r="D152" s="111" t="s">
        <v>167</v>
      </c>
      <c r="E152" s="175" t="s">
        <v>213</v>
      </c>
      <c r="F152" s="228">
        <f>SUM(G152:J152)</f>
        <v>0</v>
      </c>
      <c r="G152" s="228">
        <f>SUM(G153:G154)</f>
        <v>0</v>
      </c>
      <c r="H152" s="228">
        <f>SUM(H153:H154)</f>
        <v>0</v>
      </c>
      <c r="I152" s="228">
        <f>SUM(I153:I154)</f>
        <v>0</v>
      </c>
      <c r="J152" s="227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189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76"/>
      <c r="E154" s="206" t="s">
        <v>196</v>
      </c>
      <c r="F154" s="177"/>
      <c r="G154" s="177"/>
      <c r="H154" s="177"/>
      <c r="I154" s="177"/>
      <c r="J154" s="178"/>
      <c r="K154" s="149"/>
    </row>
    <row r="155" spans="3:11" ht="24" customHeight="1">
      <c r="C155" s="148"/>
      <c r="D155" s="111" t="s">
        <v>168</v>
      </c>
      <c r="E155" s="175" t="s">
        <v>207</v>
      </c>
      <c r="F155" s="228">
        <f>SUM(G155:J155)</f>
        <v>0</v>
      </c>
      <c r="G155" s="228">
        <f>SUM(G156:G157)</f>
        <v>0</v>
      </c>
      <c r="H155" s="228">
        <f>SUM(H156:H157)</f>
        <v>0</v>
      </c>
      <c r="I155" s="228">
        <f>SUM(I156:I157)</f>
        <v>0</v>
      </c>
      <c r="J155" s="227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190</v>
      </c>
      <c r="E156" s="150"/>
      <c r="F156" s="150"/>
      <c r="G156" s="150"/>
      <c r="H156" s="150"/>
      <c r="I156" s="150"/>
      <c r="J156" s="155"/>
      <c r="K156" s="149"/>
    </row>
    <row r="157" spans="3:11" ht="15" customHeight="1">
      <c r="C157" s="148"/>
      <c r="D157" s="183"/>
      <c r="E157" s="206" t="s">
        <v>210</v>
      </c>
      <c r="F157" s="184"/>
      <c r="G157" s="184"/>
      <c r="H157" s="184"/>
      <c r="I157" s="184"/>
      <c r="J157" s="185"/>
      <c r="K157" s="149"/>
    </row>
    <row r="158" spans="1:11" ht="9" customHeight="1">
      <c r="A158" s="127"/>
      <c r="B158" s="128"/>
      <c r="C158" s="103"/>
      <c r="D158" s="202"/>
      <c r="E158" s="203"/>
      <c r="F158" s="204"/>
      <c r="G158" s="205"/>
      <c r="H158" s="205"/>
      <c r="I158" s="205"/>
      <c r="J158" s="208"/>
      <c r="K158" s="104"/>
    </row>
    <row r="159" spans="3:11" ht="30" customHeight="1">
      <c r="C159" s="148"/>
      <c r="D159" s="111" t="s">
        <v>137</v>
      </c>
      <c r="E159" s="144" t="s">
        <v>202</v>
      </c>
      <c r="F159" s="228">
        <f>SUM(G159:J159)</f>
        <v>0</v>
      </c>
      <c r="G159" s="228">
        <f>SUM(G160:G161)</f>
        <v>0</v>
      </c>
      <c r="H159" s="228">
        <f>SUM(H160:H161)</f>
        <v>0</v>
      </c>
      <c r="I159" s="228">
        <f>SUM(I160:I161)</f>
        <v>0</v>
      </c>
      <c r="J159" s="227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201</v>
      </c>
      <c r="E160" s="150"/>
      <c r="F160" s="150"/>
      <c r="G160" s="150"/>
      <c r="H160" s="150"/>
      <c r="I160" s="150"/>
      <c r="J160" s="155"/>
      <c r="K160" s="149"/>
    </row>
    <row r="161" spans="3:11" ht="1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41:J141"/>
    <mergeCell ref="D145:J145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8 G126:J127 J117 G116:J116 G119:J120 G122:J123 J121 G19:J19 G32:J32 H34:J34 J36:J37 I35:J35 J63 J67 G73:J73 G62:J62 G65:J66 G68:J69 G86:J86 J91 G87 G88:J90 G22:J26 G76:J80 G30:J30 G84:J84 G41:J42 G95:J96 G46:J50 G100:J104 G132:J133 G149:J150">
      <formula1>-999999999999999000000000</formula1>
      <formula2>9.99999999999999E+23</formula2>
    </dataValidation>
    <dataValidation type="decimal" allowBlank="1" showInputMessage="1" showErrorMessage="1" sqref="G158:I158 G121:I121 G117:I117 I36:I37 H35:H37 G33:G37 G63:I63 G67:I67 G91:I9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4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2020-02-18T09:16:29Z</cp:lastPrinted>
  <dcterms:created xsi:type="dcterms:W3CDTF">2009-01-25T23:42:29Z</dcterms:created>
  <dcterms:modified xsi:type="dcterms:W3CDTF">2020-02-18T09:16:41Z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